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2120" windowHeight="5955" tabRatio="843" activeTab="0"/>
  </bookViews>
  <sheets>
    <sheet name="งบรายรับรายจ่าย" sheetId="1" r:id="rId1"/>
    <sheet name="งบทดลอง" sheetId="2" r:id="rId2"/>
  </sheets>
  <definedNames>
    <definedName name="_xlfn.BAHTTEXT" hidden="1">#NAME?</definedName>
    <definedName name="_xlnm.Print_Area" localSheetId="1">'งบทดลอง'!$A$1:$E$40</definedName>
    <definedName name="_xlnm.Print_Area" localSheetId="0">'งบรายรับรายจ่าย'!$A$1:$E$42</definedName>
  </definedNames>
  <calcPr fullCalcOnLoad="1"/>
</workbook>
</file>

<file path=xl/sharedStrings.xml><?xml version="1.0" encoding="utf-8"?>
<sst xmlns="http://schemas.openxmlformats.org/spreadsheetml/2006/main" count="139" uniqueCount="111">
  <si>
    <t>งบกลาง</t>
  </si>
  <si>
    <t>ทุนสำรองเงินสะสม</t>
  </si>
  <si>
    <t xml:space="preserve">   -  ประเภทออมทรัพย์   เลขที่  061-2-20032-6</t>
  </si>
  <si>
    <t xml:space="preserve">   -  ประเภทประจำ  3  เดือน  เลขที่  061-4-03622-0</t>
  </si>
  <si>
    <t xml:space="preserve">       รายจ่ายอื่น</t>
  </si>
  <si>
    <t>รวมรายจ่ายตามงบประมาณการรายจ่ายทั้งสิ้น</t>
  </si>
  <si>
    <t>รายจ่ายที่จ่ายจากเงินอุดหนุนที่รัฐบาลให้โดยระบุวัตถุประสงค์</t>
  </si>
  <si>
    <t>ประมาณการ</t>
  </si>
  <si>
    <t>110100</t>
  </si>
  <si>
    <t>110201</t>
  </si>
  <si>
    <t>110202</t>
  </si>
  <si>
    <t>110203</t>
  </si>
  <si>
    <t>320000</t>
  </si>
  <si>
    <t>ค่าสาธารณูปโภค</t>
  </si>
  <si>
    <t>เงินสะสม</t>
  </si>
  <si>
    <t>เงินรับฝาก (หมายเหตุ 2)</t>
  </si>
  <si>
    <t>ลูกหนี้เงินยืมเงินสะสม</t>
  </si>
  <si>
    <t>เงินอุดหนุนที่รัฐบาลให้โดยระบุวัตถุประสงค์</t>
  </si>
  <si>
    <t>รายจ่ายตามประมาณการ</t>
  </si>
  <si>
    <t xml:space="preserve">        รวมรายจ่ายทั้งสิ้น</t>
  </si>
  <si>
    <t xml:space="preserve">  (ลงชื่อ)………………………..              (ลงชื่อ)…………….…………………                       (ลงชื่อ)…………..……………...</t>
  </si>
  <si>
    <t>เครดิต</t>
  </si>
  <si>
    <t xml:space="preserve">       ภาษีอากร</t>
  </si>
  <si>
    <t xml:space="preserve">      ค่าธรรมเนียม ค่าปรับ และใบอนุญาต</t>
  </si>
  <si>
    <t xml:space="preserve">      รายได้จากทรัพย์สิน</t>
  </si>
  <si>
    <t xml:space="preserve">      รายได้จากสาธารณูปโภคและการพาณิชย์</t>
  </si>
  <si>
    <t xml:space="preserve">      รายได้เบ็ดเตล็ด</t>
  </si>
  <si>
    <t xml:space="preserve">             หัวหน้าส่วนการคลัง           ปลัดองค์การบริหารส่วนตำบลห้วยกระทิง                    นายกองค์การบริหารส่วนตำบลห้วยกระทิง      </t>
  </si>
  <si>
    <t>ณ  วันที่  31  เดือน  มกราคม  พ.ศ.  2555</t>
  </si>
  <si>
    <t>เงินสด</t>
  </si>
  <si>
    <t xml:space="preserve">   -  ประเภทออมทรัพย์   เลขที่  061-2-32771-4 (บัญชีเงินทุนฯ)</t>
  </si>
  <si>
    <t xml:space="preserve">         (นายสถาพร  มาหะมะ)                    (นายมานิตย์  ชุมห้อง)                          (นายวันอับดุลละห์  ตะโละ)</t>
  </si>
  <si>
    <t>532000</t>
  </si>
  <si>
    <t>533000</t>
  </si>
  <si>
    <t>534000</t>
  </si>
  <si>
    <t>561000</t>
  </si>
  <si>
    <t>300000</t>
  </si>
  <si>
    <t>210402</t>
  </si>
  <si>
    <t>210300</t>
  </si>
  <si>
    <t>210500</t>
  </si>
  <si>
    <t>เงินอุดหนุนค้างจ่าย (หมายเหตุ 3)</t>
  </si>
  <si>
    <t>เดบิท</t>
  </si>
  <si>
    <t>รายการ</t>
  </si>
  <si>
    <t xml:space="preserve"> (ลงชื่อ)……………..……..                (ลงชื่อ)……………………………           (ลงชื่อ)………….......……………</t>
  </si>
  <si>
    <t>เงินฝากจังหวัด</t>
  </si>
  <si>
    <t>120100</t>
  </si>
  <si>
    <t>เงินเกินบัญชี</t>
  </si>
  <si>
    <t>230200</t>
  </si>
  <si>
    <t xml:space="preserve">      รายได้จากทุน</t>
  </si>
  <si>
    <t>รวมเงินตามประมาณการรายรับทั้งสิ้น</t>
  </si>
  <si>
    <t>รายจ่ายจริง</t>
  </si>
  <si>
    <t xml:space="preserve">       งบกลาง</t>
  </si>
  <si>
    <t>-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</si>
  <si>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</si>
  <si>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</si>
  <si>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</si>
  <si>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</si>
  <si>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</si>
  <si>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</si>
  <si>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ค่าที่ดินและสิ่งก่อสร้าง</t>
  </si>
  <si>
    <t xml:space="preserve">                                        สูงกว่า</t>
  </si>
  <si>
    <t>ลูกหนี้เงินยืมเงินงบประมาณ</t>
  </si>
  <si>
    <t>รายได้ค้างรับ</t>
  </si>
  <si>
    <t>เงินอุดหนุน</t>
  </si>
  <si>
    <t xml:space="preserve">      หัวหน้าส่วนการคลัง         ปลัดองค์การบริหารส่วนตำบลห้วยกระทิง      นายกองค์การบริหารส่วนตำบลห้วยกระทิง</t>
  </si>
  <si>
    <t>รายรับ (เงินอุหนุนระบุวัตถุประสงค์)</t>
  </si>
  <si>
    <t>รายจ่ายรอจ่าย  (หมายเหตุ 3)</t>
  </si>
  <si>
    <t>550000</t>
  </si>
  <si>
    <t xml:space="preserve"> -</t>
  </si>
  <si>
    <t>ตั้งแต่วันที่  1  ตุลาคม  2554   ถึงวันที่  31  มกราคม  2555</t>
  </si>
  <si>
    <t xml:space="preserve">   -  ประเภทกระแสรายวัน  เลขที่  932-6-01025-2</t>
  </si>
  <si>
    <t>รหัส</t>
  </si>
  <si>
    <t xml:space="preserve">                                       ( ต่ำกว่า )</t>
  </si>
  <si>
    <t>รายจ่ายอื่น</t>
  </si>
  <si>
    <t xml:space="preserve">เงินฝากธนาคารกรุงไทย  สาขาสิโรรส </t>
  </si>
  <si>
    <t xml:space="preserve">   -  ประเภทประจำ  3  เดือน  เลขที่  932-2-04306-7</t>
  </si>
  <si>
    <t>รายจ่ายค้างจ่าย (หมายเหตุ 3)</t>
  </si>
  <si>
    <t>รวมรายรับทั้งสิ้น</t>
  </si>
  <si>
    <t xml:space="preserve">งบทดลอง  </t>
  </si>
  <si>
    <t>ชื่อบัญชี</t>
  </si>
  <si>
    <t xml:space="preserve"> บัญชี </t>
  </si>
  <si>
    <t>ค่าตอบแทน</t>
  </si>
  <si>
    <t>ค่าใช้สอย</t>
  </si>
  <si>
    <t>ค่าวัสดุ</t>
  </si>
  <si>
    <t xml:space="preserve">       เงินเดือน (ฝ่ายการเมือง)</t>
  </si>
  <si>
    <t xml:space="preserve">       เงินเดือน (ฝ่ายประจำ)</t>
  </si>
  <si>
    <t xml:space="preserve">      เงินอุดหนุนทั่วไป</t>
  </si>
  <si>
    <t>110300</t>
  </si>
  <si>
    <t xml:space="preserve">           (นายสถาพร  มาหะมะ)                      (นายมานิตย์  ชุมห้อง)                                        (นายวันอับดุลละห์  ตะโละ)</t>
  </si>
  <si>
    <t xml:space="preserve">                                                รายรับ                          รายจ่าย</t>
  </si>
  <si>
    <t>เงินฝากธนาคาร ธกส.สาขายะลา</t>
  </si>
  <si>
    <t>110606</t>
  </si>
  <si>
    <t>งบรายรับ-รายจ่ายตามงบประมาณ   ประจำปี   2555</t>
  </si>
  <si>
    <t>องค์การบริหารส่วนตำบลห้วยกระทิง       อำเภอกรงปินัง       จังหวัดยะลา</t>
  </si>
  <si>
    <t>รายรับจริง</t>
  </si>
  <si>
    <t xml:space="preserve"> +</t>
  </si>
  <si>
    <t>สูง</t>
  </si>
  <si>
    <t>ต่ำ</t>
  </si>
  <si>
    <t>รายรับตามประมาณการ</t>
  </si>
  <si>
    <t>รายรับ</t>
  </si>
  <si>
    <t>องค์การบริหารส่วนตำบลห้วยกระทิง     อำเภอกรงปินัง     จังหวัดยะลา</t>
  </si>
  <si>
    <t>441000</t>
  </si>
  <si>
    <t>230100</t>
  </si>
  <si>
    <t>110605</t>
  </si>
  <si>
    <t>510000</t>
  </si>
  <si>
    <t>400000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</si>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</sst>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t&quot;£&quot;#,##0_);\(t&quot;£&quot;#,##0\)"/>
    <numFmt numFmtId="218" formatCode="t&quot;£&quot;#,##0_);[Red]\(t&quot;£&quot;#,##0\)"/>
    <numFmt numFmtId="219" formatCode="t&quot;£&quot;#,##0.00_);\(t&quot;£&quot;#,##0.00\)"/>
    <numFmt numFmtId="220" formatCode="t&quot;£&quot;#,##0.00_);[Red]\(t&quot;£&quot;#,##0.00\)"/>
    <numFmt numFmtId="221" formatCode="_-* #,##0_-;\-* #,##0_-;_-* &quot;-&quot;??_-;_-@_-"/>
    <numFmt numFmtId="222" formatCode="d\ ดดดด\ bbbb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0.0"/>
    <numFmt numFmtId="228" formatCode="0.000"/>
    <numFmt numFmtId="229" formatCode="_(* #,##0.000_);_(* \(#,##0.000\);_(* &quot;-&quot;??_);_(@_)"/>
    <numFmt numFmtId="230" formatCode="_(* #,##0.0_);_(* \(#,##0.0\);_(* &quot;-&quot;??_);_(@_)"/>
    <numFmt numFmtId="231" formatCode="_(* #,##0_);_(* \(#,##0\);_(* &quot;-&quot;??_);_(@_)"/>
    <numFmt numFmtId="232" formatCode="_-* #,##0.0_-;\-* #,##0.0_-;_-* &quot;-&quot;??_-;_-@_-"/>
    <numFmt numFmtId="233" formatCode="[$-107041E]d\ mmmm\ yyyy;@"/>
    <numFmt numFmtId="234" formatCode="_-* #,##0.000_-;\-* #,##0.000_-;_-* &quot;-&quot;??_-;_-@_-"/>
    <numFmt numFmtId="235" formatCode="_(* #,##0.0000_);_(* \(#,##0.0000\);_(* &quot;-&quot;??_);_(@_)"/>
  </numFmts>
  <fonts count="55">
    <font>
      <sz val="10"/>
      <name val="Arial"/>
      <family val="0"/>
    </font>
    <font>
      <sz val="16"/>
      <name val="Browallia New"/>
      <family val="2"/>
    </font>
    <font>
      <sz val="8"/>
      <name val="Arial"/>
      <family val="2"/>
    </font>
    <font>
      <b/>
      <sz val="16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sz val="18"/>
      <name val="Browallia New"/>
      <family val="2"/>
    </font>
    <font>
      <sz val="14"/>
      <name val="Browallia New"/>
      <family val="2"/>
    </font>
    <font>
      <b/>
      <u val="single"/>
      <sz val="14"/>
      <name val="Browallia New"/>
      <family val="2"/>
    </font>
    <font>
      <sz val="16"/>
      <name val="AngsanaUPC"/>
      <family val="1"/>
    </font>
    <font>
      <sz val="14"/>
      <name val="Cordia New"/>
      <family val="2"/>
    </font>
    <font>
      <b/>
      <sz val="18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b/>
      <sz val="12"/>
      <name val="Browallia New"/>
      <family val="2"/>
    </font>
    <font>
      <sz val="10"/>
      <name val="Browallia New"/>
      <family val="2"/>
    </font>
    <font>
      <sz val="12"/>
      <name val="Browallia New"/>
      <family val="2"/>
    </font>
    <font>
      <sz val="11"/>
      <name val="Browallia New"/>
      <family val="2"/>
    </font>
    <font>
      <sz val="17"/>
      <name val="Browallia New"/>
      <family val="2"/>
    </font>
    <font>
      <sz val="13"/>
      <color indexed="8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94" fontId="1" fillId="0" borderId="10" xfId="38" applyFont="1" applyBorder="1" applyAlignment="1">
      <alignment/>
    </xf>
    <xf numFmtId="194" fontId="1" fillId="0" borderId="10" xfId="38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94" fontId="1" fillId="0" borderId="0" xfId="38" applyFont="1" applyAlignment="1">
      <alignment horizontal="left"/>
    </xf>
    <xf numFmtId="194" fontId="3" fillId="0" borderId="0" xfId="38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194" fontId="13" fillId="0" borderId="0" xfId="38" applyFont="1" applyAlignment="1">
      <alignment/>
    </xf>
    <xf numFmtId="19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3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194" fontId="13" fillId="0" borderId="13" xfId="38" applyFont="1" applyBorder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194" fontId="13" fillId="0" borderId="12" xfId="38" applyFont="1" applyBorder="1" applyAlignment="1">
      <alignment/>
    </xf>
    <xf numFmtId="43" fontId="13" fillId="0" borderId="14" xfId="0" applyNumberFormat="1" applyFont="1" applyBorder="1" applyAlignment="1">
      <alignment/>
    </xf>
    <xf numFmtId="43" fontId="13" fillId="0" borderId="15" xfId="0" applyNumberFormat="1" applyFont="1" applyBorder="1" applyAlignment="1">
      <alignment/>
    </xf>
    <xf numFmtId="194" fontId="16" fillId="0" borderId="0" xfId="38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94" fontId="1" fillId="0" borderId="10" xfId="38" applyFont="1" applyBorder="1" applyAlignment="1">
      <alignment horizontal="right"/>
    </xf>
    <xf numFmtId="0" fontId="16" fillId="0" borderId="0" xfId="0" applyFont="1" applyBorder="1" applyAlignment="1">
      <alignment/>
    </xf>
    <xf numFmtId="194" fontId="3" fillId="0" borderId="19" xfId="38" applyFont="1" applyBorder="1" applyAlignment="1">
      <alignment/>
    </xf>
    <xf numFmtId="194" fontId="13" fillId="0" borderId="10" xfId="38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13" fillId="0" borderId="10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43" fontId="13" fillId="0" borderId="12" xfId="0" applyNumberFormat="1" applyFont="1" applyBorder="1" applyAlignment="1">
      <alignment/>
    </xf>
    <xf numFmtId="0" fontId="13" fillId="0" borderId="15" xfId="0" applyFont="1" applyBorder="1" applyAlignment="1">
      <alignment/>
    </xf>
    <xf numFmtId="194" fontId="14" fillId="0" borderId="10" xfId="0" applyNumberFormat="1" applyFont="1" applyBorder="1" applyAlignment="1">
      <alignment/>
    </xf>
    <xf numFmtId="194" fontId="20" fillId="0" borderId="10" xfId="38" applyFont="1" applyBorder="1" applyAlignment="1">
      <alignment/>
    </xf>
    <xf numFmtId="194" fontId="20" fillId="0" borderId="12" xfId="38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94" fontId="1" fillId="0" borderId="12" xfId="38" applyFont="1" applyBorder="1" applyAlignment="1">
      <alignment horizontal="center" vertical="center"/>
    </xf>
    <xf numFmtId="194" fontId="1" fillId="0" borderId="15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38</xdr:row>
      <xdr:rowOff>28575</xdr:rowOff>
    </xdr:from>
    <xdr:to>
      <xdr:col>0</xdr:col>
      <xdr:colOff>1647825</xdr:colOff>
      <xdr:row>40</xdr:row>
      <xdr:rowOff>57150</xdr:rowOff>
    </xdr:to>
    <xdr:pic>
      <xdr:nvPicPr>
        <xdr:cNvPr id="1" name="รูปภาพ 4" descr="สถาพร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296400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2514600</xdr:colOff>
      <xdr:row>37</xdr:row>
      <xdr:rowOff>190500</xdr:rowOff>
    </xdr:from>
    <xdr:to>
      <xdr:col>1</xdr:col>
      <xdr:colOff>180975</xdr:colOff>
      <xdr:row>40</xdr:row>
      <xdr:rowOff>9525</xdr:rowOff>
    </xdr:to>
    <xdr:pic>
      <xdr:nvPicPr>
        <xdr:cNvPr id="2" name="รูปภาพ 5" descr="ปลัด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92106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38</xdr:row>
      <xdr:rowOff>123825</xdr:rowOff>
    </xdr:from>
    <xdr:to>
      <xdr:col>4</xdr:col>
      <xdr:colOff>628650</xdr:colOff>
      <xdr:row>40</xdr:row>
      <xdr:rowOff>57150</xdr:rowOff>
    </xdr:to>
    <xdr:pic>
      <xdr:nvPicPr>
        <xdr:cNvPr id="3" name="รูปภาพ 6" descr="นายก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93916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36</xdr:row>
      <xdr:rowOff>66675</xdr:rowOff>
    </xdr:from>
    <xdr:to>
      <xdr:col>1</xdr:col>
      <xdr:colOff>1504950</xdr:colOff>
      <xdr:row>38</xdr:row>
      <xdr:rowOff>57150</xdr:rowOff>
    </xdr:to>
    <xdr:pic>
      <xdr:nvPicPr>
        <xdr:cNvPr id="1" name="รูปภาพ 1" descr="สถาพร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629900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2819400</xdr:colOff>
      <xdr:row>35</xdr:row>
      <xdr:rowOff>304800</xdr:rowOff>
    </xdr:from>
    <xdr:to>
      <xdr:col>1</xdr:col>
      <xdr:colOff>3524250</xdr:colOff>
      <xdr:row>38</xdr:row>
      <xdr:rowOff>9525</xdr:rowOff>
    </xdr:to>
    <xdr:pic>
      <xdr:nvPicPr>
        <xdr:cNvPr id="2" name="รูปภาพ 2" descr="ปลัด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053465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36</xdr:row>
      <xdr:rowOff>161925</xdr:rowOff>
    </xdr:from>
    <xdr:to>
      <xdr:col>4</xdr:col>
      <xdr:colOff>590550</xdr:colOff>
      <xdr:row>38</xdr:row>
      <xdr:rowOff>57150</xdr:rowOff>
    </xdr:to>
    <xdr:pic>
      <xdr:nvPicPr>
        <xdr:cNvPr id="3" name="รูปภาพ 3" descr="นายก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072515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Normal="85" zoomScaleSheetLayoutView="100" zoomScalePageLayoutView="0" workbookViewId="0" topLeftCell="A34">
      <selection activeCell="B11" sqref="B11"/>
    </sheetView>
  </sheetViews>
  <sheetFormatPr defaultColWidth="9.140625" defaultRowHeight="12.75"/>
  <cols>
    <col min="1" max="1" width="45.57421875" style="19" customWidth="1"/>
    <col min="2" max="2" width="16.421875" style="19" customWidth="1"/>
    <col min="3" max="3" width="15.57421875" style="19" customWidth="1"/>
    <col min="4" max="4" width="4.00390625" style="19" customWidth="1"/>
    <col min="5" max="5" width="14.8515625" style="19" customWidth="1"/>
    <col min="6" max="6" width="22.28125" style="19" customWidth="1"/>
    <col min="7" max="7" width="15.140625" style="19" bestFit="1" customWidth="1"/>
    <col min="8" max="8" width="18.57421875" style="19" bestFit="1" customWidth="1"/>
    <col min="9" max="16384" width="9.140625" style="19" customWidth="1"/>
  </cols>
  <sheetData>
    <row r="1" spans="1:6" ht="22.5" customHeight="1">
      <c r="A1" s="69" t="s">
        <v>93</v>
      </c>
      <c r="B1" s="69"/>
      <c r="C1" s="69"/>
      <c r="D1" s="69"/>
      <c r="E1" s="69"/>
      <c r="F1" s="18"/>
    </row>
    <row r="2" spans="1:6" s="8" customFormat="1" ht="21.75" customHeight="1">
      <c r="A2" s="69" t="s">
        <v>92</v>
      </c>
      <c r="B2" s="69"/>
      <c r="C2" s="69"/>
      <c r="D2" s="69"/>
      <c r="E2" s="69"/>
      <c r="F2" s="9"/>
    </row>
    <row r="3" spans="1:6" ht="20.25" customHeight="1">
      <c r="A3" s="70" t="s">
        <v>69</v>
      </c>
      <c r="B3" s="70"/>
      <c r="C3" s="70"/>
      <c r="D3" s="70"/>
      <c r="E3" s="70"/>
      <c r="F3" s="18"/>
    </row>
    <row r="4" spans="1:5" s="20" customFormat="1" ht="15.75" customHeight="1">
      <c r="A4" s="65" t="s">
        <v>42</v>
      </c>
      <c r="B4" s="67" t="s">
        <v>7</v>
      </c>
      <c r="C4" s="67" t="s">
        <v>94</v>
      </c>
      <c r="D4" s="54" t="s">
        <v>95</v>
      </c>
      <c r="E4" s="55" t="s">
        <v>96</v>
      </c>
    </row>
    <row r="5" spans="1:5" s="20" customFormat="1" ht="18.75" customHeight="1">
      <c r="A5" s="66"/>
      <c r="B5" s="68"/>
      <c r="C5" s="68"/>
      <c r="D5" s="56" t="s">
        <v>68</v>
      </c>
      <c r="E5" s="57" t="s">
        <v>97</v>
      </c>
    </row>
    <row r="6" spans="1:5" s="20" customFormat="1" ht="18.75" customHeight="1">
      <c r="A6" s="50" t="s">
        <v>98</v>
      </c>
      <c r="B6" s="21"/>
      <c r="C6" s="21"/>
      <c r="D6" s="21"/>
      <c r="E6" s="21"/>
    </row>
    <row r="7" spans="1:6" ht="18.75" customHeight="1">
      <c r="A7" s="51" t="s">
        <v>99</v>
      </c>
      <c r="B7" s="17"/>
      <c r="C7" s="17"/>
      <c r="D7" s="17"/>
      <c r="E7" s="17"/>
      <c r="F7" s="7"/>
    </row>
    <row r="8" spans="1:6" ht="18.75" customHeight="1">
      <c r="A8" s="12" t="s">
        <v>22</v>
      </c>
      <c r="B8" s="47">
        <v>7859807</v>
      </c>
      <c r="C8" s="47">
        <f>250044.46+199117.51+221852.04+279775.77</f>
        <v>950789.78</v>
      </c>
      <c r="D8" s="53" t="s">
        <v>68</v>
      </c>
      <c r="E8" s="47">
        <f>SUM(C8-B8)</f>
        <v>-6909017.22</v>
      </c>
      <c r="F8" s="7"/>
    </row>
    <row r="9" spans="1:6" ht="18.75" customHeight="1">
      <c r="A9" s="12" t="s">
        <v>23</v>
      </c>
      <c r="B9" s="47">
        <v>0</v>
      </c>
      <c r="C9" s="47">
        <f>50</f>
        <v>50</v>
      </c>
      <c r="D9" s="53" t="s">
        <v>68</v>
      </c>
      <c r="E9" s="47">
        <f aca="true" t="shared" si="0" ref="E9:E14">SUM(C9-B9)</f>
        <v>50</v>
      </c>
      <c r="F9" s="7"/>
    </row>
    <row r="10" spans="1:6" ht="18.75" customHeight="1">
      <c r="A10" s="12" t="s">
        <v>24</v>
      </c>
      <c r="B10" s="47">
        <v>55665</v>
      </c>
      <c r="C10" s="47">
        <f>3241.11+15138.5</f>
        <v>18379.61</v>
      </c>
      <c r="D10" s="53" t="s">
        <v>68</v>
      </c>
      <c r="E10" s="47">
        <f t="shared" si="0"/>
        <v>-37285.39</v>
      </c>
      <c r="F10" s="7"/>
    </row>
    <row r="11" spans="1:6" ht="17.25" customHeight="1">
      <c r="A11" s="12" t="s">
        <v>25</v>
      </c>
      <c r="B11" s="47" t="e">
        <f>#REF!</f>
        <v>#REF!</v>
      </c>
      <c r="C11" s="47"/>
      <c r="D11" s="53" t="s">
        <v>52</v>
      </c>
      <c r="E11" s="47" t="e">
        <f t="shared" si="0"/>
        <v>#REF!</v>
      </c>
      <c r="F11" s="7"/>
    </row>
    <row r="12" spans="1:6" ht="18.75" customHeight="1">
      <c r="A12" s="12" t="s">
        <v>26</v>
      </c>
      <c r="B12" s="47">
        <v>0</v>
      </c>
      <c r="C12" s="47">
        <v>200</v>
      </c>
      <c r="D12" s="53" t="s">
        <v>68</v>
      </c>
      <c r="E12" s="47">
        <f t="shared" si="0"/>
        <v>200</v>
      </c>
      <c r="F12" s="7"/>
    </row>
    <row r="13" spans="1:6" ht="18.75" customHeight="1">
      <c r="A13" s="12" t="s">
        <v>48</v>
      </c>
      <c r="B13" s="47">
        <v>0</v>
      </c>
      <c r="C13" s="47">
        <v>0</v>
      </c>
      <c r="D13" s="53" t="s">
        <v>52</v>
      </c>
      <c r="E13" s="47">
        <f t="shared" si="0"/>
        <v>0</v>
      </c>
      <c r="F13" s="7"/>
    </row>
    <row r="14" spans="1:6" ht="18.75" customHeight="1">
      <c r="A14" s="12" t="s">
        <v>86</v>
      </c>
      <c r="B14" s="47">
        <v>6750483</v>
      </c>
      <c r="C14" s="47">
        <f>1148690+950920</f>
        <v>2099610</v>
      </c>
      <c r="D14" s="53" t="s">
        <v>68</v>
      </c>
      <c r="E14" s="47">
        <f t="shared" si="0"/>
        <v>-4650873</v>
      </c>
      <c r="F14" s="7"/>
    </row>
    <row r="15" spans="1:7" s="24" customFormat="1" ht="16.5" customHeight="1">
      <c r="A15" s="15"/>
      <c r="B15" s="47"/>
      <c r="C15" s="47"/>
      <c r="D15" s="48"/>
      <c r="E15" s="47"/>
      <c r="F15" s="22"/>
      <c r="G15" s="23"/>
    </row>
    <row r="16" spans="1:5" s="24" customFormat="1" ht="19.5" customHeight="1">
      <c r="A16" s="52" t="s">
        <v>49</v>
      </c>
      <c r="B16" s="25" t="e">
        <f>SUM(B8:B15)</f>
        <v>#REF!</v>
      </c>
      <c r="C16" s="25">
        <f>SUM(C8:C15)</f>
        <v>3069029.39</v>
      </c>
      <c r="D16" s="26" t="s">
        <v>68</v>
      </c>
      <c r="E16" s="27" t="e">
        <f>SUM(E8:E15)</f>
        <v>#REF!</v>
      </c>
    </row>
    <row r="17" spans="1:6" ht="18.75" customHeight="1">
      <c r="A17" s="35" t="s">
        <v>17</v>
      </c>
      <c r="B17" s="24"/>
      <c r="C17" s="64">
        <f>627300+68142+230300</f>
        <v>925742</v>
      </c>
      <c r="D17" s="24"/>
      <c r="E17" s="24"/>
      <c r="F17" s="24"/>
    </row>
    <row r="18" spans="1:3" s="24" customFormat="1" ht="20.25" customHeight="1">
      <c r="A18" s="9" t="s">
        <v>77</v>
      </c>
      <c r="C18" s="25">
        <f>SUM(C16:C17)</f>
        <v>3994771.39</v>
      </c>
    </row>
    <row r="19" spans="1:6" ht="28.5" customHeight="1">
      <c r="A19" s="28"/>
      <c r="B19" s="7"/>
      <c r="C19" s="7"/>
      <c r="D19" s="7"/>
      <c r="E19" s="7"/>
      <c r="F19" s="7"/>
    </row>
    <row r="20" spans="1:5" s="20" customFormat="1" ht="18" customHeight="1">
      <c r="A20" s="65" t="s">
        <v>42</v>
      </c>
      <c r="B20" s="67" t="s">
        <v>7</v>
      </c>
      <c r="C20" s="67" t="s">
        <v>50</v>
      </c>
      <c r="D20" s="54" t="s">
        <v>95</v>
      </c>
      <c r="E20" s="55" t="s">
        <v>96</v>
      </c>
    </row>
    <row r="21" spans="1:5" s="20" customFormat="1" ht="20.25" customHeight="1">
      <c r="A21" s="66"/>
      <c r="B21" s="68"/>
      <c r="C21" s="68"/>
      <c r="D21" s="56" t="s">
        <v>68</v>
      </c>
      <c r="E21" s="57" t="s">
        <v>97</v>
      </c>
    </row>
    <row r="22" spans="1:5" s="24" customFormat="1" ht="18.75" customHeight="1">
      <c r="A22" s="49" t="s">
        <v>18</v>
      </c>
      <c r="B22" s="29"/>
      <c r="C22" s="29"/>
      <c r="D22" s="29"/>
      <c r="E22" s="29"/>
    </row>
    <row r="23" spans="1:6" ht="15.75" customHeight="1">
      <c r="A23" s="8" t="s">
        <v>51</v>
      </c>
      <c r="B23" s="47">
        <v>1506315</v>
      </c>
      <c r="C23" s="47">
        <f>93939+6152</f>
        <v>100091</v>
      </c>
      <c r="D23" s="53" t="s">
        <v>52</v>
      </c>
      <c r="E23" s="58">
        <f>SUM(B23-C23)</f>
        <v>1406224</v>
      </c>
      <c r="F23" s="7"/>
    </row>
    <row r="24" spans="1:6" ht="18.75" customHeight="1">
      <c r="A24" s="8" t="s">
        <v>84</v>
      </c>
      <c r="B24" s="47">
        <v>1375680</v>
      </c>
      <c r="C24" s="47">
        <f>122430+121764+122430+122430</f>
        <v>489054</v>
      </c>
      <c r="D24" s="53" t="s">
        <v>52</v>
      </c>
      <c r="E24" s="58">
        <f aca="true" t="shared" si="1" ref="E24:E29">SUM(B24-C24)</f>
        <v>886626</v>
      </c>
      <c r="F24" s="7"/>
    </row>
    <row r="25" spans="1:6" ht="18.75" customHeight="1">
      <c r="A25" s="8" t="s">
        <v>85</v>
      </c>
      <c r="B25" s="47">
        <v>3071980</v>
      </c>
      <c r="C25" s="47">
        <f>171140+161280+206930+168570</f>
        <v>707920</v>
      </c>
      <c r="D25" s="53" t="s">
        <v>52</v>
      </c>
      <c r="E25" s="58">
        <f t="shared" si="1"/>
        <v>2364060</v>
      </c>
      <c r="F25" s="7"/>
    </row>
    <row r="26" spans="1:6" ht="18.75" customHeight="1">
      <c r="A26" s="8" t="s">
        <v>53</v>
      </c>
      <c r="B26" s="47">
        <v>676800</v>
      </c>
      <c r="C26" s="63">
        <f>29263+7200+5350+6300</f>
        <v>48113</v>
      </c>
      <c r="D26" s="53" t="s">
        <v>52</v>
      </c>
      <c r="E26" s="58">
        <f t="shared" si="1"/>
        <v>628687</v>
      </c>
      <c r="F26" s="7"/>
    </row>
    <row r="27" spans="1:6" ht="18.75" customHeight="1">
      <c r="A27" s="8" t="s">
        <v>54</v>
      </c>
      <c r="B27" s="47">
        <v>3589000</v>
      </c>
      <c r="C27" s="47">
        <f>39826+4600+3416+3000+6440+218650+2400+2900+6720+163524+4300+17200</f>
        <v>472976</v>
      </c>
      <c r="D27" s="53" t="s">
        <v>52</v>
      </c>
      <c r="E27" s="58">
        <f t="shared" si="1"/>
        <v>3116024</v>
      </c>
      <c r="F27" s="14"/>
    </row>
    <row r="28" spans="1:6" ht="18.75" customHeight="1">
      <c r="A28" s="8" t="s">
        <v>55</v>
      </c>
      <c r="B28" s="47">
        <v>1916780</v>
      </c>
      <c r="C28" s="47">
        <f>12600+7000+17455</f>
        <v>37055</v>
      </c>
      <c r="D28" s="53" t="s">
        <v>52</v>
      </c>
      <c r="E28" s="58">
        <f t="shared" si="1"/>
        <v>1879725</v>
      </c>
      <c r="F28" s="14"/>
    </row>
    <row r="29" spans="1:6" ht="18.75" customHeight="1">
      <c r="A29" s="8" t="s">
        <v>56</v>
      </c>
      <c r="B29" s="47">
        <v>203000</v>
      </c>
      <c r="C29" s="47">
        <f>60979.27+13493.02+14936.63</f>
        <v>89408.92</v>
      </c>
      <c r="D29" s="53" t="s">
        <v>52</v>
      </c>
      <c r="E29" s="58">
        <f t="shared" si="1"/>
        <v>113591.08</v>
      </c>
      <c r="F29" s="14"/>
    </row>
    <row r="30" spans="1:6" ht="18.75" customHeight="1">
      <c r="A30" s="8" t="s">
        <v>58</v>
      </c>
      <c r="B30" s="47">
        <v>244000</v>
      </c>
      <c r="C30" s="47">
        <v>0</v>
      </c>
      <c r="D30" s="53" t="s">
        <v>52</v>
      </c>
      <c r="E30" s="58">
        <f>SUM(B30-C30)</f>
        <v>244000</v>
      </c>
      <c r="F30" s="14"/>
    </row>
    <row r="31" spans="1:6" ht="19.5" customHeight="1">
      <c r="A31" s="8" t="s">
        <v>59</v>
      </c>
      <c r="B31" s="47">
        <v>422000</v>
      </c>
      <c r="C31" s="47">
        <v>0</v>
      </c>
      <c r="D31" s="53" t="s">
        <v>52</v>
      </c>
      <c r="E31" s="58">
        <f>SUM(B31-C31)</f>
        <v>422000</v>
      </c>
      <c r="F31" s="14"/>
    </row>
    <row r="32" spans="1:6" ht="18.75" customHeight="1">
      <c r="A32" s="10" t="s">
        <v>4</v>
      </c>
      <c r="B32" s="47">
        <v>10000</v>
      </c>
      <c r="C32" s="47">
        <v>9000</v>
      </c>
      <c r="D32" s="53" t="s">
        <v>52</v>
      </c>
      <c r="E32" s="58">
        <f>SUM(B32-C32)</f>
        <v>1000</v>
      </c>
      <c r="F32" s="14"/>
    </row>
    <row r="33" spans="1:6" ht="19.5" customHeight="1">
      <c r="A33" s="8" t="s">
        <v>57</v>
      </c>
      <c r="B33" s="47">
        <v>1650400</v>
      </c>
      <c r="C33" s="47">
        <f>752700</f>
        <v>752700</v>
      </c>
      <c r="D33" s="59" t="s">
        <v>52</v>
      </c>
      <c r="E33" s="58">
        <f>SUM(B33-C33)</f>
        <v>897700</v>
      </c>
      <c r="F33" s="14"/>
    </row>
    <row r="34" spans="1:6" s="24" customFormat="1" ht="20.25" customHeight="1">
      <c r="A34" s="35" t="s">
        <v>5</v>
      </c>
      <c r="B34" s="25">
        <f>SUM(B23:B33)</f>
        <v>14665955</v>
      </c>
      <c r="C34" s="30">
        <f>SUM(C23:C33)</f>
        <v>2706317.92</v>
      </c>
      <c r="D34" s="26" t="s">
        <v>68</v>
      </c>
      <c r="E34" s="31">
        <f>SUM(E23:E33)</f>
        <v>11959637.08</v>
      </c>
      <c r="F34" s="14"/>
    </row>
    <row r="35" spans="1:3" s="24" customFormat="1" ht="20.25" customHeight="1">
      <c r="A35" s="8" t="s">
        <v>6</v>
      </c>
      <c r="C35" s="27">
        <f>27500+84000+150000+1368+95040+115400+22500</f>
        <v>495808</v>
      </c>
    </row>
    <row r="36" spans="1:3" s="24" customFormat="1" ht="20.25" customHeight="1">
      <c r="A36" s="36" t="s">
        <v>19</v>
      </c>
      <c r="C36" s="32">
        <f>SUM(C34:C35)</f>
        <v>3202125.92</v>
      </c>
    </row>
    <row r="37" spans="1:5" ht="18" customHeight="1">
      <c r="A37" s="9" t="s">
        <v>60</v>
      </c>
      <c r="B37" s="16"/>
      <c r="C37" s="60"/>
      <c r="D37" s="24"/>
      <c r="E37" s="24"/>
    </row>
    <row r="38" spans="1:6" ht="19.5" customHeight="1">
      <c r="A38" s="11" t="s">
        <v>89</v>
      </c>
      <c r="B38" s="16"/>
      <c r="C38" s="62">
        <f>SUM(C18-C36)</f>
        <v>792645.4700000002</v>
      </c>
      <c r="D38" s="24"/>
      <c r="E38" s="24"/>
      <c r="F38" s="7"/>
    </row>
    <row r="39" spans="1:5" ht="21.75" customHeight="1">
      <c r="A39" s="9" t="s">
        <v>72</v>
      </c>
      <c r="B39" s="16"/>
      <c r="C39" s="61"/>
      <c r="D39" s="24"/>
      <c r="E39" s="24"/>
    </row>
    <row r="40" spans="1:8" s="34" customFormat="1" ht="20.25" customHeight="1">
      <c r="A40" s="15" t="s">
        <v>20</v>
      </c>
      <c r="B40" s="15"/>
      <c r="C40" s="15"/>
      <c r="D40" s="15"/>
      <c r="E40" s="15"/>
      <c r="F40" s="15"/>
      <c r="G40" s="15"/>
      <c r="H40" s="15"/>
    </row>
    <row r="41" spans="1:8" s="34" customFormat="1" ht="16.5" customHeight="1">
      <c r="A41" s="15" t="s">
        <v>88</v>
      </c>
      <c r="B41" s="15"/>
      <c r="C41" s="15"/>
      <c r="D41" s="15"/>
      <c r="E41" s="15"/>
      <c r="F41" s="15"/>
      <c r="G41" s="15"/>
      <c r="H41" s="15"/>
    </row>
    <row r="42" spans="1:8" s="34" customFormat="1" ht="18" customHeight="1">
      <c r="A42" s="15" t="s">
        <v>27</v>
      </c>
      <c r="B42" s="15"/>
      <c r="C42" s="15"/>
      <c r="D42" s="15"/>
      <c r="E42" s="15"/>
      <c r="F42" s="15"/>
      <c r="G42" s="15"/>
      <c r="H42" s="15"/>
    </row>
  </sheetData>
  <sheetProtection/>
  <mergeCells count="9">
    <mergeCell ref="A20:A21"/>
    <mergeCell ref="B20:B21"/>
    <mergeCell ref="C20:C21"/>
    <mergeCell ref="A1:E1"/>
    <mergeCell ref="A2:E2"/>
    <mergeCell ref="A3:E3"/>
    <mergeCell ref="A4:A5"/>
    <mergeCell ref="B4:B5"/>
    <mergeCell ref="C4:C5"/>
  </mergeCells>
  <printOptions/>
  <pageMargins left="0.58" right="0.11811023622047245" top="0.59" bottom="0.27" header="0.2362204724409449" footer="0.1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5" zoomScaleNormal="85" zoomScaleSheetLayoutView="75" zoomScalePageLayoutView="0" workbookViewId="0" topLeftCell="A28">
      <selection activeCell="F37" sqref="F37:G37"/>
    </sheetView>
  </sheetViews>
  <sheetFormatPr defaultColWidth="9.140625" defaultRowHeight="12.75"/>
  <cols>
    <col min="1" max="1" width="3.28125" style="19" customWidth="1"/>
    <col min="2" max="2" width="56.421875" style="19" customWidth="1"/>
    <col min="3" max="3" width="8.8515625" style="19" customWidth="1"/>
    <col min="4" max="4" width="18.28125" style="19" customWidth="1"/>
    <col min="5" max="5" width="18.28125" style="33" customWidth="1"/>
    <col min="6" max="6" width="7.421875" style="19" customWidth="1"/>
    <col min="7" max="7" width="51.8515625" style="19" customWidth="1"/>
    <col min="8" max="8" width="12.57421875" style="19" customWidth="1"/>
    <col min="9" max="9" width="16.140625" style="19" customWidth="1"/>
    <col min="10" max="10" width="9.140625" style="19" customWidth="1"/>
    <col min="11" max="11" width="11.57421875" style="19" bestFit="1" customWidth="1"/>
    <col min="12" max="12" width="53.28125" style="19" customWidth="1"/>
    <col min="13" max="13" width="9.140625" style="19" customWidth="1"/>
    <col min="14" max="14" width="17.00390625" style="19" customWidth="1"/>
    <col min="15" max="15" width="9.140625" style="19" customWidth="1"/>
    <col min="16" max="16" width="11.57421875" style="19" bestFit="1" customWidth="1"/>
    <col min="17" max="16384" width="9.140625" style="19" customWidth="1"/>
  </cols>
  <sheetData>
    <row r="1" spans="1:5" ht="25.5">
      <c r="A1" s="74" t="s">
        <v>100</v>
      </c>
      <c r="B1" s="74"/>
      <c r="C1" s="74"/>
      <c r="D1" s="74"/>
      <c r="E1" s="74"/>
    </row>
    <row r="2" spans="1:5" ht="19.5" customHeight="1">
      <c r="A2" s="75" t="s">
        <v>78</v>
      </c>
      <c r="B2" s="75"/>
      <c r="C2" s="75"/>
      <c r="D2" s="75"/>
      <c r="E2" s="75"/>
    </row>
    <row r="3" spans="1:5" ht="24.75" customHeight="1">
      <c r="A3" s="76" t="s">
        <v>28</v>
      </c>
      <c r="B3" s="76"/>
      <c r="C3" s="76"/>
      <c r="D3" s="76"/>
      <c r="E3" s="76"/>
    </row>
    <row r="4" spans="1:5" ht="20.25" customHeight="1">
      <c r="A4" s="37"/>
      <c r="B4" s="71" t="s">
        <v>79</v>
      </c>
      <c r="C4" s="38" t="s">
        <v>71</v>
      </c>
      <c r="D4" s="77" t="s">
        <v>41</v>
      </c>
      <c r="E4" s="79" t="s">
        <v>21</v>
      </c>
    </row>
    <row r="5" spans="1:5" ht="21.75" customHeight="1">
      <c r="A5" s="39"/>
      <c r="B5" s="72"/>
      <c r="C5" s="40" t="s">
        <v>80</v>
      </c>
      <c r="D5" s="78"/>
      <c r="E5" s="80"/>
    </row>
    <row r="6" spans="1:5" ht="21" customHeight="1">
      <c r="A6" s="41"/>
      <c r="B6" s="42" t="s">
        <v>29</v>
      </c>
      <c r="C6" s="43" t="s">
        <v>8</v>
      </c>
      <c r="D6" s="1">
        <v>1023</v>
      </c>
      <c r="E6" s="1"/>
    </row>
    <row r="7" spans="1:5" ht="24.75" customHeight="1">
      <c r="A7" s="41"/>
      <c r="B7" s="42" t="s">
        <v>90</v>
      </c>
      <c r="C7" s="43"/>
      <c r="D7" s="17"/>
      <c r="E7" s="1"/>
    </row>
    <row r="8" spans="1:5" ht="24.75" customHeight="1">
      <c r="A8" s="41"/>
      <c r="B8" s="42" t="s">
        <v>2</v>
      </c>
      <c r="C8" s="43" t="s">
        <v>9</v>
      </c>
      <c r="D8" s="1">
        <f>6883225.6+2653+1673480.11-180944.99+1980.8+3241.11-642170.82+330490.26+317986.03-870052.41+27541-315900-1888129.99</f>
        <v>5343399.699999997</v>
      </c>
      <c r="E8" s="1"/>
    </row>
    <row r="9" spans="1:5" ht="24.75" customHeight="1">
      <c r="A9" s="41"/>
      <c r="B9" s="42" t="s">
        <v>30</v>
      </c>
      <c r="C9" s="43" t="s">
        <v>9</v>
      </c>
      <c r="D9" s="1">
        <f>179314.79+281.6+504.64</f>
        <v>180101.03000000003</v>
      </c>
      <c r="E9" s="1"/>
    </row>
    <row r="10" spans="1:5" ht="24.75" customHeight="1">
      <c r="A10" s="41"/>
      <c r="B10" s="42" t="s">
        <v>3</v>
      </c>
      <c r="C10" s="43" t="s">
        <v>10</v>
      </c>
      <c r="D10" s="1">
        <f>740824.7+2259175.3-2259175.3</f>
        <v>740824.7000000002</v>
      </c>
      <c r="E10" s="1"/>
    </row>
    <row r="11" spans="1:5" ht="24.75" customHeight="1">
      <c r="A11" s="41"/>
      <c r="B11" s="42" t="s">
        <v>74</v>
      </c>
      <c r="C11" s="43"/>
      <c r="D11" s="44"/>
      <c r="E11" s="1"/>
    </row>
    <row r="12" spans="1:5" ht="24.75" customHeight="1">
      <c r="A12" s="41"/>
      <c r="B12" s="42" t="s">
        <v>75</v>
      </c>
      <c r="C12" s="43" t="s">
        <v>10</v>
      </c>
      <c r="D12" s="44">
        <f>3006731.51+7784.55+9117.88+12384.47+15138.5+1000000</f>
        <v>4051156.9099999997</v>
      </c>
      <c r="E12" s="1"/>
    </row>
    <row r="13" spans="1:5" ht="24.75" customHeight="1">
      <c r="A13" s="41"/>
      <c r="B13" s="42" t="s">
        <v>70</v>
      </c>
      <c r="C13" s="43" t="s">
        <v>11</v>
      </c>
      <c r="D13" s="44">
        <f>1402334.58-286810+880509.21-1903712.06+972794.54+26024.06-421520+1396320.78-2065930.11+825698.39-295970+1212647.64-424400-1317986.03+499970.71-315900+315900</f>
        <v>499971.7099999998</v>
      </c>
      <c r="E13" s="1"/>
    </row>
    <row r="14" spans="1:5" ht="24.75" customHeight="1">
      <c r="A14" s="41"/>
      <c r="B14" s="42" t="s">
        <v>62</v>
      </c>
      <c r="C14" s="43" t="s">
        <v>87</v>
      </c>
      <c r="D14" s="44">
        <v>101748</v>
      </c>
      <c r="E14" s="1"/>
    </row>
    <row r="15" spans="1:9" ht="22.5">
      <c r="A15" s="41"/>
      <c r="B15" s="42" t="s">
        <v>44</v>
      </c>
      <c r="C15" s="43" t="s">
        <v>45</v>
      </c>
      <c r="D15" s="2">
        <f>1000000-300000</f>
        <v>700000</v>
      </c>
      <c r="E15" s="1"/>
      <c r="F15" s="45"/>
      <c r="G15" s="45"/>
      <c r="H15" s="45"/>
      <c r="I15" s="45"/>
    </row>
    <row r="16" spans="1:9" ht="22.5">
      <c r="A16" s="41"/>
      <c r="B16" s="42" t="s">
        <v>61</v>
      </c>
      <c r="C16" s="43" t="s">
        <v>103</v>
      </c>
      <c r="D16" s="2">
        <f>2400+18096-4600-3416-3000-6440-640+31120-2400-6720-2900+19050-4300-17200</f>
        <v>19050</v>
      </c>
      <c r="E16" s="1"/>
      <c r="F16" s="45"/>
      <c r="G16" s="45"/>
      <c r="H16" s="45"/>
      <c r="I16" s="45"/>
    </row>
    <row r="17" spans="1:9" ht="22.5">
      <c r="A17" s="41"/>
      <c r="B17" s="42" t="s">
        <v>16</v>
      </c>
      <c r="C17" s="43" t="s">
        <v>91</v>
      </c>
      <c r="D17" s="2">
        <f>153500+125000+187000-127000-26500-125000</f>
        <v>187000</v>
      </c>
      <c r="E17" s="1"/>
      <c r="F17" s="45"/>
      <c r="G17" s="45"/>
      <c r="H17" s="45"/>
      <c r="I17" s="45"/>
    </row>
    <row r="18" spans="1:9" ht="22.5">
      <c r="A18" s="41"/>
      <c r="B18" s="42" t="s">
        <v>0</v>
      </c>
      <c r="C18" s="43" t="s">
        <v>104</v>
      </c>
      <c r="D18" s="2">
        <f>93939+27500-1500+6152+151368+115400+127000+26500+125000</f>
        <v>671359</v>
      </c>
      <c r="E18" s="1"/>
      <c r="F18" s="45"/>
      <c r="G18" s="45"/>
      <c r="H18" s="45"/>
      <c r="I18" s="45"/>
    </row>
    <row r="19" spans="1:9" ht="24.75" customHeight="1">
      <c r="A19" s="41"/>
      <c r="B19" s="42" t="s">
        <v>106</v>
      </c>
      <c r="C19" s="43" t="s">
        <v>107</v>
      </c>
      <c r="D19" s="1">
        <f>121764+122430+122430+122430</f>
        <v>489054</v>
      </c>
      <c r="E19" s="1"/>
      <c r="F19" s="45"/>
      <c r="G19" s="45"/>
      <c r="H19" s="45"/>
      <c r="I19" s="45"/>
    </row>
    <row r="20" spans="1:9" ht="22.5">
      <c r="A20" s="41"/>
      <c r="B20" s="42" t="s">
        <v>108</v>
      </c>
      <c r="C20" s="43" t="s">
        <v>109</v>
      </c>
      <c r="D20" s="2">
        <f>161280+171140+206930+95040+168570+22500</f>
        <v>825460</v>
      </c>
      <c r="E20" s="1"/>
      <c r="F20" s="45"/>
      <c r="G20" s="45"/>
      <c r="H20" s="45"/>
      <c r="I20" s="45"/>
    </row>
    <row r="21" spans="1:9" ht="22.5">
      <c r="A21" s="41"/>
      <c r="B21" s="42" t="s">
        <v>81</v>
      </c>
      <c r="C21" s="43" t="s">
        <v>110</v>
      </c>
      <c r="D21" s="1">
        <f>7200+29263+5350+6300</f>
        <v>48113</v>
      </c>
      <c r="E21" s="1"/>
      <c r="F21" s="45"/>
      <c r="G21" s="45"/>
      <c r="H21" s="45"/>
      <c r="I21" s="45"/>
    </row>
    <row r="22" spans="1:9" ht="22.5">
      <c r="A22" s="41"/>
      <c r="B22" s="42" t="s">
        <v>82</v>
      </c>
      <c r="C22" s="43" t="s">
        <v>32</v>
      </c>
      <c r="D22" s="1">
        <f>39826+4600+3416+3000+6440+218650+2400+6720+2900+163524+4300+17200</f>
        <v>472976</v>
      </c>
      <c r="E22" s="1"/>
      <c r="F22" s="45"/>
      <c r="G22" s="45"/>
      <c r="H22" s="45"/>
      <c r="I22" s="45"/>
    </row>
    <row r="23" spans="1:9" ht="22.5">
      <c r="A23" s="41"/>
      <c r="B23" s="42" t="s">
        <v>83</v>
      </c>
      <c r="C23" s="43" t="s">
        <v>33</v>
      </c>
      <c r="D23" s="1">
        <f>12600+7000+17455</f>
        <v>37055</v>
      </c>
      <c r="E23" s="1"/>
      <c r="F23" s="45"/>
      <c r="G23" s="45"/>
      <c r="H23" s="45"/>
      <c r="I23" s="45"/>
    </row>
    <row r="24" spans="1:9" ht="22.5">
      <c r="A24" s="41"/>
      <c r="B24" s="42" t="s">
        <v>13</v>
      </c>
      <c r="C24" s="43" t="s">
        <v>34</v>
      </c>
      <c r="D24" s="1">
        <f>60979.27+13493.02+14936.63</f>
        <v>89408.92</v>
      </c>
      <c r="E24" s="1"/>
      <c r="F24" s="45"/>
      <c r="G24" s="45"/>
      <c r="H24" s="45"/>
      <c r="I24" s="45"/>
    </row>
    <row r="25" spans="1:9" ht="22.5">
      <c r="A25" s="41"/>
      <c r="B25" s="42" t="s">
        <v>73</v>
      </c>
      <c r="C25" s="43" t="s">
        <v>67</v>
      </c>
      <c r="D25" s="1">
        <v>9000</v>
      </c>
      <c r="E25" s="1"/>
      <c r="F25" s="45"/>
      <c r="G25" s="45"/>
      <c r="H25" s="45"/>
      <c r="I25" s="45"/>
    </row>
    <row r="26" spans="1:9" ht="22.5">
      <c r="A26" s="41"/>
      <c r="B26" s="42" t="s">
        <v>63</v>
      </c>
      <c r="C26" s="43" t="s">
        <v>35</v>
      </c>
      <c r="D26" s="1">
        <v>752700</v>
      </c>
      <c r="E26" s="1"/>
      <c r="F26" s="45"/>
      <c r="G26" s="45"/>
      <c r="H26" s="45"/>
      <c r="I26" s="45"/>
    </row>
    <row r="27" spans="1:9" ht="22.5">
      <c r="A27" s="41"/>
      <c r="B27" s="42" t="s">
        <v>40</v>
      </c>
      <c r="C27" s="43" t="s">
        <v>38</v>
      </c>
      <c r="D27" s="2"/>
      <c r="E27" s="1">
        <f>2046394.68-658-300000</f>
        <v>1745736.68</v>
      </c>
      <c r="F27" s="45"/>
      <c r="G27" s="45"/>
      <c r="H27" s="45"/>
      <c r="I27" s="45"/>
    </row>
    <row r="28" spans="1:9" ht="22.5">
      <c r="A28" s="41"/>
      <c r="B28" s="42" t="s">
        <v>76</v>
      </c>
      <c r="C28" s="43" t="s">
        <v>37</v>
      </c>
      <c r="D28" s="2"/>
      <c r="E28" s="1">
        <f>870574.03+6236-6236-146265.8+135.8</f>
        <v>724444.03</v>
      </c>
      <c r="F28" s="45"/>
      <c r="G28" s="45"/>
      <c r="H28" s="45"/>
      <c r="I28" s="45"/>
    </row>
    <row r="29" spans="1:9" ht="22.5">
      <c r="A29" s="41"/>
      <c r="B29" s="42" t="s">
        <v>66</v>
      </c>
      <c r="C29" s="43" t="s">
        <v>39</v>
      </c>
      <c r="D29" s="2"/>
      <c r="E29" s="1">
        <f>212000+162000+56000-407668</f>
        <v>22332</v>
      </c>
      <c r="F29" s="45"/>
      <c r="G29" s="45"/>
      <c r="H29" s="45"/>
      <c r="I29" s="45"/>
    </row>
    <row r="30" spans="1:9" ht="22.5">
      <c r="A30" s="41"/>
      <c r="B30" s="42" t="s">
        <v>15</v>
      </c>
      <c r="C30" s="43" t="s">
        <v>102</v>
      </c>
      <c r="D30" s="17"/>
      <c r="E30" s="1">
        <f>500892.29-4736.99+298.32+88.88+1898.25+3955.46-29713.25+23321.84-5031</f>
        <v>490973.80000000005</v>
      </c>
      <c r="F30" s="45"/>
      <c r="G30" s="45"/>
      <c r="H30" s="45"/>
      <c r="I30" s="45"/>
    </row>
    <row r="31" spans="1:9" ht="22.5">
      <c r="A31" s="41"/>
      <c r="B31" s="42" t="s">
        <v>46</v>
      </c>
      <c r="C31" s="43" t="s">
        <v>47</v>
      </c>
      <c r="D31" s="17"/>
      <c r="E31" s="1">
        <v>1</v>
      </c>
      <c r="F31" s="45"/>
      <c r="G31" s="45"/>
      <c r="H31" s="45"/>
      <c r="I31" s="45"/>
    </row>
    <row r="32" spans="1:9" ht="22.5">
      <c r="A32" s="41"/>
      <c r="B32" s="42" t="s">
        <v>14</v>
      </c>
      <c r="C32" s="43" t="s">
        <v>36</v>
      </c>
      <c r="D32" s="17"/>
      <c r="E32" s="1">
        <f>3767363.33-115620-316800</f>
        <v>3334943.33</v>
      </c>
      <c r="F32" s="45"/>
      <c r="G32" s="45"/>
      <c r="H32" s="45"/>
      <c r="I32" s="45"/>
    </row>
    <row r="33" spans="1:9" ht="22.5" customHeight="1">
      <c r="A33" s="41"/>
      <c r="B33" s="42" t="s">
        <v>1</v>
      </c>
      <c r="C33" s="43" t="s">
        <v>12</v>
      </c>
      <c r="D33" s="17"/>
      <c r="E33" s="1">
        <v>4990198.74</v>
      </c>
      <c r="F33" s="45"/>
      <c r="G33" s="45"/>
      <c r="H33" s="45"/>
      <c r="I33" s="45"/>
    </row>
    <row r="34" spans="1:9" ht="22.5" customHeight="1">
      <c r="A34" s="41"/>
      <c r="B34" s="42" t="s">
        <v>99</v>
      </c>
      <c r="C34" s="43" t="s">
        <v>105</v>
      </c>
      <c r="D34" s="17"/>
      <c r="E34" s="1">
        <f>1398934.46+829708.62-627300+1256052.54-68142+510075.77-230300</f>
        <v>3069029.39</v>
      </c>
      <c r="F34" s="45"/>
      <c r="G34" s="45"/>
      <c r="H34" s="45"/>
      <c r="I34" s="45"/>
    </row>
    <row r="35" spans="1:9" ht="22.5">
      <c r="A35" s="41"/>
      <c r="B35" s="42" t="s">
        <v>65</v>
      </c>
      <c r="C35" s="43" t="s">
        <v>101</v>
      </c>
      <c r="D35" s="17"/>
      <c r="E35" s="1">
        <f>627300-84000+68142+230300</f>
        <v>841742</v>
      </c>
      <c r="F35" s="45"/>
      <c r="G35" s="45"/>
      <c r="H35" s="45"/>
      <c r="I35" s="45"/>
    </row>
    <row r="36" spans="1:5" ht="26.25" customHeight="1" thickBot="1">
      <c r="A36" s="7"/>
      <c r="B36" s="7"/>
      <c r="C36" s="7"/>
      <c r="D36" s="46">
        <f>SUM(D6:D33)</f>
        <v>15219400.969999997</v>
      </c>
      <c r="E36" s="46">
        <f>SUM(E8:E35)</f>
        <v>15219400.97</v>
      </c>
    </row>
    <row r="37" spans="1:5" ht="21.75" customHeight="1" thickTop="1">
      <c r="A37" s="7"/>
      <c r="B37" s="7"/>
      <c r="C37" s="13"/>
      <c r="D37" s="6"/>
      <c r="E37" s="6"/>
    </row>
    <row r="38" spans="1:5" ht="22.5">
      <c r="A38" s="3" t="s">
        <v>43</v>
      </c>
      <c r="B38" s="3"/>
      <c r="C38" s="3"/>
      <c r="D38" s="3"/>
      <c r="E38" s="5"/>
    </row>
    <row r="39" spans="1:5" ht="22.5">
      <c r="A39" s="73" t="s">
        <v>31</v>
      </c>
      <c r="B39" s="73"/>
      <c r="C39" s="73"/>
      <c r="D39" s="73"/>
      <c r="E39" s="73"/>
    </row>
    <row r="40" spans="1:5" s="4" customFormat="1" ht="21" customHeight="1">
      <c r="A40" s="3"/>
      <c r="B40" s="73" t="s">
        <v>64</v>
      </c>
      <c r="C40" s="73"/>
      <c r="D40" s="73"/>
      <c r="E40" s="73"/>
    </row>
  </sheetData>
  <sheetProtection/>
  <mergeCells count="8">
    <mergeCell ref="B4:B5"/>
    <mergeCell ref="B40:E40"/>
    <mergeCell ref="A1:E1"/>
    <mergeCell ref="A2:E2"/>
    <mergeCell ref="A3:E3"/>
    <mergeCell ref="D4:D5"/>
    <mergeCell ref="E4:E5"/>
    <mergeCell ref="A39:E39"/>
  </mergeCells>
  <printOptions/>
  <pageMargins left="0.25" right="0.25" top="0.75" bottom="0.75" header="0.3" footer="0.3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hudarmizikhlas</dc:creator>
  <cp:keywords/>
  <dc:description/>
  <cp:lastModifiedBy>X64</cp:lastModifiedBy>
  <cp:lastPrinted>2012-11-03T16:19:28Z</cp:lastPrinted>
  <dcterms:created xsi:type="dcterms:W3CDTF">1996-10-14T23:33:28Z</dcterms:created>
  <dcterms:modified xsi:type="dcterms:W3CDTF">2012-11-03T16:20:01Z</dcterms:modified>
  <cp:category/>
  <cp:version/>
  <cp:contentType/>
  <cp:contentStatus/>
</cp:coreProperties>
</file>